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25" yWindow="480" windowWidth="19020" windowHeight="11460" activeTab="5"/>
  </bookViews>
  <sheets>
    <sheet name="MAVT" sheetId="1" r:id="rId1"/>
    <sheet name="Cost" sheetId="2" r:id="rId2"/>
    <sheet name="Skill" sheetId="3" r:id="rId3"/>
    <sheet name="S Height" sheetId="4" r:id="rId4"/>
    <sheet name="Weight" sheetId="13" r:id="rId5"/>
    <sheet name="Survivability" sheetId="14" r:id="rId6"/>
  </sheets>
  <calcPr calcId="145621"/>
</workbook>
</file>

<file path=xl/calcChain.xml><?xml version="1.0" encoding="utf-8"?>
<calcChain xmlns="http://schemas.openxmlformats.org/spreadsheetml/2006/main">
  <c r="C24" i="1" l="1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27" i="4"/>
  <c r="C28" i="4"/>
  <c r="C29" i="4"/>
  <c r="C30" i="4"/>
  <c r="C31" i="4"/>
  <c r="C32" i="4"/>
  <c r="C26" i="4"/>
  <c r="G4" i="14"/>
  <c r="C17" i="14"/>
  <c r="C18" i="14"/>
  <c r="C19" i="14"/>
  <c r="C20" i="14"/>
  <c r="C21" i="14"/>
  <c r="C22" i="14"/>
  <c r="C23" i="14"/>
  <c r="C16" i="14"/>
  <c r="G6" i="13" l="1"/>
  <c r="G5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17" i="1" l="1"/>
  <c r="C18" i="1"/>
  <c r="C21" i="1"/>
  <c r="G6" i="4" l="1"/>
  <c r="G7" i="4" l="1"/>
  <c r="C19" i="1"/>
  <c r="C20" i="1"/>
  <c r="G5" i="4"/>
  <c r="G8" i="4"/>
  <c r="G6" i="2"/>
  <c r="G5" i="2"/>
  <c r="G4" i="2"/>
  <c r="D24" i="1" l="1"/>
  <c r="C22" i="1"/>
  <c r="B24" i="1"/>
</calcChain>
</file>

<file path=xl/sharedStrings.xml><?xml version="1.0" encoding="utf-8"?>
<sst xmlns="http://schemas.openxmlformats.org/spreadsheetml/2006/main" count="89" uniqueCount="35">
  <si>
    <t>Utility</t>
  </si>
  <si>
    <t>Project Cost</t>
  </si>
  <si>
    <t>Project Cost (Scaled)</t>
  </si>
  <si>
    <t>Tradeoff Values</t>
  </si>
  <si>
    <t>Steps</t>
  </si>
  <si>
    <t>k</t>
  </si>
  <si>
    <t>Cost ($)</t>
  </si>
  <si>
    <t>Complexity (Lvl)</t>
  </si>
  <si>
    <t>Height (cm)</t>
  </si>
  <si>
    <t>Survivability</t>
  </si>
  <si>
    <t>Mean Machine</t>
  </si>
  <si>
    <t>Equinox</t>
  </si>
  <si>
    <t>4-29ss</t>
  </si>
  <si>
    <t>Mean</t>
  </si>
  <si>
    <t>Equi</t>
  </si>
  <si>
    <t>Range [0,$100]</t>
  </si>
  <si>
    <t>Assume $100 available for kit</t>
  </si>
  <si>
    <t>Cost</t>
  </si>
  <si>
    <t>Weight (oz)</t>
  </si>
  <si>
    <t>Height</t>
  </si>
  <si>
    <t>Weight</t>
  </si>
  <si>
    <t>Complexity</t>
  </si>
  <si>
    <t>Survivability (# pars)</t>
  </si>
  <si>
    <t>Range [150,300]</t>
  </si>
  <si>
    <t>S Height</t>
  </si>
  <si>
    <t>Height range for competition</t>
  </si>
  <si>
    <t>Survivability (par surf area)</t>
  </si>
  <si>
    <t>Range of parachute sizes</t>
  </si>
  <si>
    <t>Parachute</t>
  </si>
  <si>
    <t>Parachute Size</t>
  </si>
  <si>
    <t>Assume 0 complexity is right out of the box, 5 is non-COTS</t>
  </si>
  <si>
    <t>Complexity [0,5]</t>
  </si>
  <si>
    <t>Range [1,30]</t>
  </si>
  <si>
    <t>Parachutes [12,48]</t>
  </si>
  <si>
    <t>Determined that utility should be 0 after 30 oz.  1 oz minimum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</si>
</sst>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"/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2" borderId="0" xfId="0" applyNumberFormat="1" applyFill="1"/>
    <xf numFmtId="1" fontId="0" fillId="0" borderId="1" xfId="0" applyNumberFormat="1" applyBorder="1" applyAlignment="1">
      <alignment horizontal="center"/>
    </xf>
    <xf numFmtId="166" fontId="0" fillId="0" borderId="0" xfId="0" applyNumberFormat="1"/>
    <xf numFmtId="165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 Utility Curve</a:t>
            </a:r>
          </a:p>
        </c:rich>
      </c:tx>
      <c:layout>
        <c:manualLayout>
          <c:xMode val="edge"/>
          <c:yMode val="edge"/>
          <c:x val="0.37036286653280087"/>
          <c:y val="8.92857142857142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7462817147857"/>
          <c:y val="7.4548702245552642E-2"/>
          <c:w val="0.83065726159230091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Cost!$D$17:$D$28</c:f>
              <c:numCache>
                <c:formatCode>#,##0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  <c:pt idx="10">
                  <c:v>95</c:v>
                </c:pt>
                <c:pt idx="11">
                  <c:v>100</c:v>
                </c:pt>
              </c:numCache>
            </c:numRef>
          </c:xVal>
          <c:yVal>
            <c:numRef>
              <c:f>Cost!$C$17:$C$28</c:f>
              <c:numCache>
                <c:formatCode>0.00</c:formatCode>
                <c:ptCount val="12"/>
                <c:pt idx="0">
                  <c:v>1</c:v>
                </c:pt>
                <c:pt idx="1">
                  <c:v>0.90909090909090906</c:v>
                </c:pt>
                <c:pt idx="2">
                  <c:v>0.81818181818181823</c:v>
                </c:pt>
                <c:pt idx="3">
                  <c:v>0.72727272727272696</c:v>
                </c:pt>
                <c:pt idx="4">
                  <c:v>0.63636363636363702</c:v>
                </c:pt>
                <c:pt idx="5">
                  <c:v>0.54545454545454597</c:v>
                </c:pt>
                <c:pt idx="6">
                  <c:v>0.45454545454545497</c:v>
                </c:pt>
                <c:pt idx="7">
                  <c:v>0.36363636363636398</c:v>
                </c:pt>
                <c:pt idx="8">
                  <c:v>0.27272727272727298</c:v>
                </c:pt>
                <c:pt idx="9">
                  <c:v>0.18181818181818199</c:v>
                </c:pt>
                <c:pt idx="10">
                  <c:v>9.0909090909091994E-2</c:v>
                </c:pt>
                <c:pt idx="11">
                  <c:v>1.1102230246251601E-15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62208"/>
        <c:axId val="98864128"/>
      </c:scatterChart>
      <c:valAx>
        <c:axId val="9886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</a:t>
                </a:r>
                <a:r>
                  <a:rPr lang="en-US" baseline="0"/>
                  <a:t> (US$)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8864128"/>
        <c:crosses val="autoZero"/>
        <c:crossBetween val="midCat"/>
      </c:valAx>
      <c:valAx>
        <c:axId val="98864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Utility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8862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Complexity Utility Curve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Skill!$D$11:$D$16</c:f>
              <c:numCache>
                <c:formatCode>#,##0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Skill!$C$11:$C$16</c:f>
              <c:numCache>
                <c:formatCode>0.00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84992"/>
        <c:axId val="98715136"/>
      </c:scatterChart>
      <c:valAx>
        <c:axId val="9888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Skill Level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8715136"/>
        <c:crosses val="autoZero"/>
        <c:crossBetween val="midCat"/>
      </c:valAx>
      <c:valAx>
        <c:axId val="98715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Utility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8884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Static Height Utility Curve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'S Height'!$D$26:$D$46</c:f>
              <c:numCache>
                <c:formatCode>#,##0</c:formatCode>
                <c:ptCount val="21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  <c:pt idx="7">
                  <c:v>185</c:v>
                </c:pt>
                <c:pt idx="8">
                  <c:v>190</c:v>
                </c:pt>
                <c:pt idx="9">
                  <c:v>195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</c:numCache>
            </c:numRef>
          </c:xVal>
          <c:yVal>
            <c:numRef>
              <c:f>'S Height'!$C$26:$C$46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29152"/>
        <c:axId val="97731328"/>
      </c:scatterChart>
      <c:valAx>
        <c:axId val="97729152"/>
        <c:scaling>
          <c:orientation val="minMax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Height (cm)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7731328"/>
        <c:crosses val="autoZero"/>
        <c:crossBetween val="midCat"/>
      </c:valAx>
      <c:valAx>
        <c:axId val="97731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Utility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7729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Weight Utility Curve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Weight!$D$34:$D$60</c:f>
              <c:numCache>
                <c:formatCode>0.00</c:formatCode>
                <c:ptCount val="27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 formatCode="#,##0.0">
                  <c:v>24</c:v>
                </c:pt>
                <c:pt idx="18" formatCode="#,##0.0">
                  <c:v>25</c:v>
                </c:pt>
                <c:pt idx="19" formatCode="#,##0.0">
                  <c:v>25.75</c:v>
                </c:pt>
                <c:pt idx="20" formatCode="#,##0.0">
                  <c:v>26.5</c:v>
                </c:pt>
                <c:pt idx="21" formatCode="#,##0.0">
                  <c:v>27.25</c:v>
                </c:pt>
                <c:pt idx="22" formatCode="#,##0.0">
                  <c:v>28</c:v>
                </c:pt>
                <c:pt idx="23" formatCode="#,##0.0">
                  <c:v>28.5</c:v>
                </c:pt>
                <c:pt idx="24" formatCode="#,##0.0">
                  <c:v>29</c:v>
                </c:pt>
                <c:pt idx="25" formatCode="#,##0.0">
                  <c:v>29.5</c:v>
                </c:pt>
                <c:pt idx="26" formatCode="#,##0.0">
                  <c:v>30</c:v>
                </c:pt>
              </c:numCache>
            </c:numRef>
          </c:xVal>
          <c:yVal>
            <c:numRef>
              <c:f>Weight!$C$34:$C$60</c:f>
              <c:numCache>
                <c:formatCode>0.00</c:formatCode>
                <c:ptCount val="27"/>
                <c:pt idx="0">
                  <c:v>1</c:v>
                </c:pt>
                <c:pt idx="1">
                  <c:v>0.96153846153846156</c:v>
                </c:pt>
                <c:pt idx="2">
                  <c:v>0.92307692307692313</c:v>
                </c:pt>
                <c:pt idx="3">
                  <c:v>0.88461538461538458</c:v>
                </c:pt>
                <c:pt idx="4">
                  <c:v>0.84615384615384615</c:v>
                </c:pt>
                <c:pt idx="5">
                  <c:v>0.80769230769230771</c:v>
                </c:pt>
                <c:pt idx="6">
                  <c:v>0.76923076923076927</c:v>
                </c:pt>
                <c:pt idx="7">
                  <c:v>0.73076923076923073</c:v>
                </c:pt>
                <c:pt idx="8">
                  <c:v>0.69230769230769229</c:v>
                </c:pt>
                <c:pt idx="9">
                  <c:v>0.65384615384615385</c:v>
                </c:pt>
                <c:pt idx="10">
                  <c:v>0.61538461538461542</c:v>
                </c:pt>
                <c:pt idx="11">
                  <c:v>0.57692307692307687</c:v>
                </c:pt>
                <c:pt idx="12">
                  <c:v>0.53846153846153844</c:v>
                </c:pt>
                <c:pt idx="13">
                  <c:v>0.5</c:v>
                </c:pt>
                <c:pt idx="14">
                  <c:v>0.46153846153846156</c:v>
                </c:pt>
                <c:pt idx="15">
                  <c:v>0.42307692307692307</c:v>
                </c:pt>
                <c:pt idx="16">
                  <c:v>0.38461538461538464</c:v>
                </c:pt>
                <c:pt idx="17">
                  <c:v>0.34615384615384615</c:v>
                </c:pt>
                <c:pt idx="18">
                  <c:v>0.30769230769230771</c:v>
                </c:pt>
                <c:pt idx="19">
                  <c:v>0.26923076923076922</c:v>
                </c:pt>
                <c:pt idx="20">
                  <c:v>0.23076923076923078</c:v>
                </c:pt>
                <c:pt idx="21">
                  <c:v>0.19230769230769232</c:v>
                </c:pt>
                <c:pt idx="22">
                  <c:v>0.15384615384615385</c:v>
                </c:pt>
                <c:pt idx="23">
                  <c:v>0.11538461538461539</c:v>
                </c:pt>
                <c:pt idx="24">
                  <c:v>7.6923076923076927E-2</c:v>
                </c:pt>
                <c:pt idx="25">
                  <c:v>3.8461538461538464E-2</c:v>
                </c:pt>
                <c:pt idx="2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39264"/>
        <c:axId val="98941184"/>
      </c:scatterChart>
      <c:valAx>
        <c:axId val="9893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Rocket Weight (oz)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8941184"/>
        <c:crosses val="autoZero"/>
        <c:crossBetween val="midCat"/>
      </c:valAx>
      <c:valAx>
        <c:axId val="98941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Utility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8939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Survivability Utility Curve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Survivability!$D$16:$D$21</c:f>
              <c:numCache>
                <c:formatCode>#,##0</c:formatCode>
                <c:ptCount val="6"/>
                <c:pt idx="0">
                  <c:v>12</c:v>
                </c:pt>
                <c:pt idx="1">
                  <c:v>16</c:v>
                </c:pt>
                <c:pt idx="2">
                  <c:v>20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xVal>
          <c:yVal>
            <c:numRef>
              <c:f>Survivability!$C$16:$C$21</c:f>
              <c:numCache>
                <c:formatCode>0.00</c:formatCode>
                <c:ptCount val="6"/>
                <c:pt idx="0">
                  <c:v>0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0.42857142857142855</c:v>
                </c:pt>
                <c:pt idx="4">
                  <c:v>0.5714285714285714</c:v>
                </c:pt>
                <c:pt idx="5">
                  <c:v>0.7142857142857143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57568"/>
        <c:axId val="98976128"/>
      </c:scatterChart>
      <c:valAx>
        <c:axId val="9895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Survivability (Parachute Size)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8976128"/>
        <c:crosses val="autoZero"/>
        <c:crossBetween val="midCat"/>
      </c:valAx>
      <c:valAx>
        <c:axId val="98976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Utility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8957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9</xdr:row>
      <xdr:rowOff>76200</xdr:rowOff>
    </xdr:from>
    <xdr:to>
      <xdr:col>13</xdr:col>
      <xdr:colOff>533400</xdr:colOff>
      <xdr:row>27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695326</xdr:colOff>
      <xdr:row>17</xdr:row>
      <xdr:rowOff>57149</xdr:rowOff>
    </xdr:from>
    <xdr:to>
      <xdr:col>5</xdr:col>
      <xdr:colOff>800100</xdr:colOff>
      <xdr:row>38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11</xdr:row>
      <xdr:rowOff>19050</xdr:rowOff>
    </xdr:from>
    <xdr:to>
      <xdr:col>14</xdr:col>
      <xdr:colOff>85725</xdr:colOff>
      <xdr:row>32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9</xdr:row>
      <xdr:rowOff>142875</xdr:rowOff>
    </xdr:from>
    <xdr:to>
      <xdr:col>17</xdr:col>
      <xdr:colOff>447675</xdr:colOff>
      <xdr:row>45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15</xdr:row>
      <xdr:rowOff>152400</xdr:rowOff>
    </xdr:from>
    <xdr:to>
      <xdr:col>12</xdr:col>
      <xdr:colOff>314325</xdr:colOff>
      <xdr:row>37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C25" sqref="C25"/>
    </sheetView>
  </sheetViews>
  <sheetFormatPr defaultRowHeight="15" x14ac:dyDescent="0.25"/>
  <cols>
    <col min="1" max="1" width="56.42578125" bestFit="1" customWidth="1"/>
    <col min="2" max="2" width="14.140625" bestFit="1" customWidth="1"/>
    <col min="3" max="3" width="10.42578125" customWidth="1"/>
    <col min="4" max="4" width="19.5703125" bestFit="1" customWidth="1"/>
  </cols>
  <sheetData>
    <row r="1" spans="1:4" x14ac:dyDescent="0.25">
      <c r="B1" t="s">
        <v>10</v>
      </c>
      <c r="C1" t="s">
        <v>11</v>
      </c>
      <c r="D1" t="s">
        <v>12</v>
      </c>
    </row>
    <row r="2" spans="1:4" x14ac:dyDescent="0.25">
      <c r="A2" t="s">
        <v>6</v>
      </c>
      <c r="B2" s="14">
        <v>31.59</v>
      </c>
      <c r="C2" s="14">
        <v>24.95</v>
      </c>
      <c r="D2" s="14">
        <v>76.95</v>
      </c>
    </row>
    <row r="3" spans="1:4" x14ac:dyDescent="0.25">
      <c r="A3" t="s">
        <v>7</v>
      </c>
      <c r="B3">
        <v>2</v>
      </c>
      <c r="C3">
        <v>2</v>
      </c>
      <c r="D3">
        <v>4</v>
      </c>
    </row>
    <row r="4" spans="1:4" x14ac:dyDescent="0.25">
      <c r="A4" t="s">
        <v>8</v>
      </c>
      <c r="B4">
        <v>200.7</v>
      </c>
      <c r="C4">
        <v>200</v>
      </c>
      <c r="D4">
        <v>155.6</v>
      </c>
    </row>
    <row r="5" spans="1:4" x14ac:dyDescent="0.25">
      <c r="A5" t="s">
        <v>18</v>
      </c>
      <c r="B5">
        <v>5.8</v>
      </c>
      <c r="C5">
        <v>5.8</v>
      </c>
      <c r="D5">
        <v>29</v>
      </c>
    </row>
    <row r="6" spans="1:4" x14ac:dyDescent="0.25">
      <c r="A6" t="s">
        <v>26</v>
      </c>
      <c r="B6">
        <v>24</v>
      </c>
      <c r="C6">
        <v>36</v>
      </c>
      <c r="D6">
        <v>28</v>
      </c>
    </row>
    <row r="7" spans="1:4" x14ac:dyDescent="0.25">
      <c r="A7" s="1"/>
      <c r="B7" s="1"/>
      <c r="C7" s="1"/>
      <c r="D7" s="1"/>
    </row>
    <row r="8" spans="1:4" x14ac:dyDescent="0.25">
      <c r="A8" t="s">
        <v>0</v>
      </c>
    </row>
    <row r="9" spans="1:4" x14ac:dyDescent="0.25">
      <c r="B9" t="s">
        <v>13</v>
      </c>
      <c r="C9" t="s">
        <v>14</v>
      </c>
      <c r="D9" t="s">
        <v>12</v>
      </c>
    </row>
    <row r="10" spans="1:4" x14ac:dyDescent="0.25">
      <c r="A10" t="s">
        <v>6</v>
      </c>
      <c r="B10" s="13">
        <v>0.84</v>
      </c>
      <c r="C10" s="13">
        <v>0.88</v>
      </c>
      <c r="D10" s="13">
        <v>0.42</v>
      </c>
    </row>
    <row r="11" spans="1:4" x14ac:dyDescent="0.25">
      <c r="A11" t="s">
        <v>7</v>
      </c>
      <c r="B11" s="13">
        <v>0.6</v>
      </c>
      <c r="C11" s="13">
        <v>0.6</v>
      </c>
      <c r="D11" s="13">
        <v>0.2</v>
      </c>
    </row>
    <row r="12" spans="1:4" x14ac:dyDescent="0.25">
      <c r="A12" t="s">
        <v>8</v>
      </c>
      <c r="B12" s="13">
        <v>0.51</v>
      </c>
      <c r="C12" s="13">
        <v>0.5</v>
      </c>
      <c r="D12" s="13">
        <v>0.06</v>
      </c>
    </row>
    <row r="13" spans="1:4" x14ac:dyDescent="0.25">
      <c r="A13" t="s">
        <v>18</v>
      </c>
      <c r="B13" s="13">
        <v>0.93</v>
      </c>
      <c r="C13" s="13">
        <v>0.93</v>
      </c>
      <c r="D13" s="13">
        <v>0.08</v>
      </c>
    </row>
    <row r="14" spans="1:4" x14ac:dyDescent="0.25">
      <c r="A14" t="s">
        <v>9</v>
      </c>
      <c r="B14" s="13">
        <v>0.42</v>
      </c>
      <c r="C14" s="13">
        <v>0.71</v>
      </c>
      <c r="D14" s="13">
        <v>0.52</v>
      </c>
    </row>
    <row r="16" spans="1:4" x14ac:dyDescent="0.25">
      <c r="A16" t="s">
        <v>3</v>
      </c>
      <c r="B16" t="s">
        <v>4</v>
      </c>
      <c r="C16" t="s">
        <v>5</v>
      </c>
    </row>
    <row r="17" spans="1:4" x14ac:dyDescent="0.25">
      <c r="A17" t="s">
        <v>6</v>
      </c>
      <c r="B17" s="13">
        <v>11</v>
      </c>
      <c r="C17" s="20">
        <f>B17/SUM(B17:B21)</f>
        <v>0.15942028985507245</v>
      </c>
    </row>
    <row r="18" spans="1:4" x14ac:dyDescent="0.25">
      <c r="A18" t="s">
        <v>7</v>
      </c>
      <c r="B18" s="13">
        <v>5</v>
      </c>
      <c r="C18" s="20">
        <f>B18/SUM(B17:B21)</f>
        <v>7.2463768115942032E-2</v>
      </c>
    </row>
    <row r="19" spans="1:4" x14ac:dyDescent="0.25">
      <c r="A19" t="s">
        <v>8</v>
      </c>
      <c r="B19" s="13">
        <v>20</v>
      </c>
      <c r="C19" s="20">
        <f>B19/SUM(B17:B21)</f>
        <v>0.28985507246376813</v>
      </c>
    </row>
    <row r="20" spans="1:4" x14ac:dyDescent="0.25">
      <c r="A20" t="s">
        <v>18</v>
      </c>
      <c r="B20" s="13">
        <v>26</v>
      </c>
      <c r="C20" s="20">
        <f>B20/SUM(B17:B21)</f>
        <v>0.37681159420289856</v>
      </c>
    </row>
    <row r="21" spans="1:4" x14ac:dyDescent="0.25">
      <c r="A21" t="s">
        <v>22</v>
      </c>
      <c r="B21" s="13">
        <v>7</v>
      </c>
      <c r="C21" s="20">
        <f>B21/SUM(B17:B21)</f>
        <v>0.10144927536231885</v>
      </c>
    </row>
    <row r="22" spans="1:4" x14ac:dyDescent="0.25">
      <c r="C22" s="20">
        <f>SUM(C17:C21)</f>
        <v>1</v>
      </c>
    </row>
    <row r="23" spans="1:4" x14ac:dyDescent="0.25">
      <c r="B23" t="s">
        <v>13</v>
      </c>
      <c r="C23" t="s">
        <v>14</v>
      </c>
      <c r="D23" t="s">
        <v>12</v>
      </c>
    </row>
    <row r="24" spans="1:4" x14ac:dyDescent="0.25">
      <c r="A24" t="s">
        <v>0</v>
      </c>
      <c r="B24" s="18">
        <f>B10*C17+B11*C18+B12*C19+B13*C20+B14*C21</f>
        <v>0.7182608695652174</v>
      </c>
      <c r="C24" s="18">
        <f>C10*C17+C11*C18+C12*C19+C13*C20+C14*C21</f>
        <v>0.75115942028985516</v>
      </c>
      <c r="D24" s="13">
        <f>C17*D10+C18*D11+D12*C19+C20*D13+D14*C21</f>
        <v>0.18173913043478263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D28" sqref="D28"/>
    </sheetView>
  </sheetViews>
  <sheetFormatPr defaultRowHeight="15" x14ac:dyDescent="0.25"/>
  <cols>
    <col min="1" max="1" width="19.7109375" bestFit="1" customWidth="1"/>
    <col min="2" max="2" width="19.5703125" bestFit="1" customWidth="1"/>
    <col min="3" max="3" width="26.85546875" bestFit="1" customWidth="1"/>
    <col min="4" max="4" width="16.7109375" bestFit="1" customWidth="1"/>
    <col min="6" max="6" width="19.7109375" bestFit="1" customWidth="1"/>
  </cols>
  <sheetData>
    <row r="1" spans="1:7" x14ac:dyDescent="0.25">
      <c r="A1" t="s">
        <v>15</v>
      </c>
      <c r="B1" t="s">
        <v>16</v>
      </c>
    </row>
    <row r="2" spans="1:7" x14ac:dyDescent="0.25">
      <c r="F2" s="15" t="s">
        <v>1</v>
      </c>
      <c r="G2" s="15" t="s">
        <v>0</v>
      </c>
    </row>
    <row r="3" spans="1:7" x14ac:dyDescent="0.25">
      <c r="A3" s="2" t="s">
        <v>20</v>
      </c>
      <c r="B3" s="2" t="s">
        <v>17</v>
      </c>
      <c r="C3" s="2" t="s">
        <v>20</v>
      </c>
      <c r="D3" s="2" t="s">
        <v>17</v>
      </c>
      <c r="F3" s="16">
        <v>0</v>
      </c>
      <c r="G3" s="16">
        <v>1</v>
      </c>
    </row>
    <row r="4" spans="1:7" x14ac:dyDescent="0.25">
      <c r="A4" s="3">
        <v>20</v>
      </c>
      <c r="B4" s="10">
        <v>50</v>
      </c>
      <c r="C4" s="3">
        <v>10</v>
      </c>
      <c r="D4" s="10">
        <v>60</v>
      </c>
      <c r="F4" s="16">
        <v>24.95</v>
      </c>
      <c r="G4" s="16">
        <f>C18+(F4-B18)*((C19-C18)/(B19-B18))</f>
        <v>0.87909090909090915</v>
      </c>
    </row>
    <row r="5" spans="1:7" x14ac:dyDescent="0.25">
      <c r="A5" s="3">
        <v>20</v>
      </c>
      <c r="B5" s="10">
        <v>60</v>
      </c>
      <c r="C5" s="3">
        <v>10</v>
      </c>
      <c r="D5" s="10">
        <v>70</v>
      </c>
      <c r="F5" s="16">
        <v>31.59</v>
      </c>
      <c r="G5" s="16">
        <f>C18+(F5-B18)*((C19-C18)/(B19-B18))</f>
        <v>0.83884848484848484</v>
      </c>
    </row>
    <row r="6" spans="1:7" x14ac:dyDescent="0.25">
      <c r="A6" s="3">
        <v>20</v>
      </c>
      <c r="B6" s="10">
        <v>70</v>
      </c>
      <c r="C6" s="3">
        <v>10</v>
      </c>
      <c r="D6" s="10">
        <v>75</v>
      </c>
      <c r="F6" s="16">
        <v>76.95</v>
      </c>
      <c r="G6" s="16">
        <f>C23+(F6-B23)*((C24-C23)/(B24-B23))</f>
        <v>0.41909090909090946</v>
      </c>
    </row>
    <row r="7" spans="1:7" x14ac:dyDescent="0.25">
      <c r="A7" s="3">
        <v>20</v>
      </c>
      <c r="B7" s="10">
        <v>75</v>
      </c>
      <c r="C7" s="3">
        <v>10</v>
      </c>
      <c r="D7" s="10">
        <v>80</v>
      </c>
      <c r="F7" s="16">
        <v>100</v>
      </c>
      <c r="G7" s="16">
        <v>0</v>
      </c>
    </row>
    <row r="8" spans="1:7" x14ac:dyDescent="0.25">
      <c r="A8" s="3">
        <v>20</v>
      </c>
      <c r="B8" s="10">
        <v>80</v>
      </c>
      <c r="C8" s="3">
        <v>10</v>
      </c>
      <c r="D8" s="10">
        <v>85</v>
      </c>
    </row>
    <row r="9" spans="1:7" x14ac:dyDescent="0.25">
      <c r="A9" s="3">
        <v>20</v>
      </c>
      <c r="B9" s="10">
        <v>85</v>
      </c>
      <c r="C9" s="3">
        <v>10</v>
      </c>
      <c r="D9" s="10">
        <v>90</v>
      </c>
    </row>
    <row r="10" spans="1:7" x14ac:dyDescent="0.25">
      <c r="A10" s="3">
        <v>20</v>
      </c>
      <c r="B10" s="10">
        <v>90</v>
      </c>
      <c r="C10" s="3">
        <v>10</v>
      </c>
      <c r="D10" s="10">
        <v>95</v>
      </c>
    </row>
    <row r="11" spans="1:7" x14ac:dyDescent="0.25">
      <c r="A11" s="3">
        <v>20</v>
      </c>
      <c r="B11" s="10">
        <v>95</v>
      </c>
      <c r="C11" s="3">
        <v>10</v>
      </c>
      <c r="D11" s="10">
        <v>100</v>
      </c>
    </row>
    <row r="12" spans="1:7" x14ac:dyDescent="0.25">
      <c r="A12" s="3">
        <v>10</v>
      </c>
      <c r="B12" s="10">
        <v>50</v>
      </c>
      <c r="C12" s="3">
        <v>20</v>
      </c>
      <c r="D12" s="10">
        <v>35</v>
      </c>
    </row>
    <row r="13" spans="1:7" x14ac:dyDescent="0.25">
      <c r="A13" s="3">
        <v>10</v>
      </c>
      <c r="B13" s="10">
        <v>35</v>
      </c>
      <c r="C13" s="3">
        <v>20</v>
      </c>
      <c r="D13" s="10">
        <v>20</v>
      </c>
    </row>
    <row r="14" spans="1:7" x14ac:dyDescent="0.25">
      <c r="A14" s="3">
        <v>10</v>
      </c>
      <c r="B14" s="10">
        <v>20</v>
      </c>
      <c r="C14" s="3">
        <v>20</v>
      </c>
      <c r="D14" s="10">
        <v>0</v>
      </c>
    </row>
    <row r="15" spans="1:7" x14ac:dyDescent="0.25">
      <c r="A15" s="6"/>
      <c r="B15" s="6"/>
      <c r="C15" s="6"/>
      <c r="D15" s="6"/>
    </row>
    <row r="16" spans="1:7" x14ac:dyDescent="0.25">
      <c r="A16" s="2" t="s">
        <v>20</v>
      </c>
      <c r="B16" s="2" t="s">
        <v>17</v>
      </c>
      <c r="C16" s="2" t="s">
        <v>0</v>
      </c>
      <c r="D16" s="2" t="s">
        <v>17</v>
      </c>
    </row>
    <row r="17" spans="1:4" x14ac:dyDescent="0.25">
      <c r="A17" s="3">
        <v>0</v>
      </c>
      <c r="B17" s="10">
        <v>0</v>
      </c>
      <c r="C17" s="4">
        <v>1</v>
      </c>
      <c r="D17" s="10">
        <v>0</v>
      </c>
    </row>
    <row r="18" spans="1:4" x14ac:dyDescent="0.25">
      <c r="A18" s="3">
        <v>10</v>
      </c>
      <c r="B18" s="10">
        <v>20</v>
      </c>
      <c r="C18" s="4">
        <v>0.90909090909090906</v>
      </c>
      <c r="D18" s="10">
        <v>20</v>
      </c>
    </row>
    <row r="19" spans="1:4" x14ac:dyDescent="0.25">
      <c r="A19" s="3">
        <v>20</v>
      </c>
      <c r="B19" s="10">
        <v>35</v>
      </c>
      <c r="C19" s="4">
        <v>0.81818181818181823</v>
      </c>
      <c r="D19" s="10">
        <v>35</v>
      </c>
    </row>
    <row r="20" spans="1:4" x14ac:dyDescent="0.25">
      <c r="A20" s="3">
        <v>30</v>
      </c>
      <c r="B20" s="10">
        <v>50</v>
      </c>
      <c r="C20" s="4">
        <v>0.72727272727272696</v>
      </c>
      <c r="D20" s="10">
        <v>50</v>
      </c>
    </row>
    <row r="21" spans="1:4" x14ac:dyDescent="0.25">
      <c r="A21" s="3">
        <v>40</v>
      </c>
      <c r="B21" s="10">
        <v>60</v>
      </c>
      <c r="C21" s="4">
        <v>0.63636363636363702</v>
      </c>
      <c r="D21" s="10">
        <v>60</v>
      </c>
    </row>
    <row r="22" spans="1:4" x14ac:dyDescent="0.25">
      <c r="A22" s="3">
        <v>50</v>
      </c>
      <c r="B22" s="10">
        <v>70</v>
      </c>
      <c r="C22" s="4">
        <v>0.54545454545454597</v>
      </c>
      <c r="D22" s="10">
        <v>70</v>
      </c>
    </row>
    <row r="23" spans="1:4" x14ac:dyDescent="0.25">
      <c r="A23" s="3">
        <v>60</v>
      </c>
      <c r="B23" s="10">
        <v>75</v>
      </c>
      <c r="C23" s="4">
        <v>0.45454545454545497</v>
      </c>
      <c r="D23" s="10">
        <v>75</v>
      </c>
    </row>
    <row r="24" spans="1:4" x14ac:dyDescent="0.25">
      <c r="A24" s="3">
        <v>70</v>
      </c>
      <c r="B24" s="10">
        <v>80</v>
      </c>
      <c r="C24" s="4">
        <v>0.36363636363636398</v>
      </c>
      <c r="D24" s="10">
        <v>80</v>
      </c>
    </row>
    <row r="25" spans="1:4" x14ac:dyDescent="0.25">
      <c r="A25" s="3">
        <v>80</v>
      </c>
      <c r="B25" s="10">
        <v>85</v>
      </c>
      <c r="C25" s="4">
        <v>0.27272727272727298</v>
      </c>
      <c r="D25" s="10">
        <v>85</v>
      </c>
    </row>
    <row r="26" spans="1:4" x14ac:dyDescent="0.25">
      <c r="A26" s="3">
        <v>90</v>
      </c>
      <c r="B26" s="10">
        <v>90</v>
      </c>
      <c r="C26" s="4">
        <v>0.18181818181818199</v>
      </c>
      <c r="D26" s="10">
        <v>90</v>
      </c>
    </row>
    <row r="27" spans="1:4" x14ac:dyDescent="0.25">
      <c r="A27" s="3">
        <v>100</v>
      </c>
      <c r="B27" s="10">
        <v>95</v>
      </c>
      <c r="C27" s="4">
        <v>9.0909090909091994E-2</v>
      </c>
      <c r="D27" s="10">
        <v>95</v>
      </c>
    </row>
    <row r="28" spans="1:4" x14ac:dyDescent="0.25">
      <c r="A28" s="3">
        <v>110</v>
      </c>
      <c r="B28" s="10">
        <v>100</v>
      </c>
      <c r="C28" s="4">
        <v>1.1102230246251601E-15</v>
      </c>
      <c r="D28" s="10">
        <v>100</v>
      </c>
    </row>
  </sheetData>
  <sortState ref="B22:B29">
    <sortCondition ref="B5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sqref="A1:D16"/>
    </sheetView>
  </sheetViews>
  <sheetFormatPr defaultRowHeight="15" x14ac:dyDescent="0.25"/>
  <cols>
    <col min="1" max="1" width="19.7109375" bestFit="1" customWidth="1"/>
    <col min="2" max="2" width="19.5703125" bestFit="1" customWidth="1"/>
    <col min="3" max="3" width="26.85546875" bestFit="1" customWidth="1"/>
    <col min="4" max="4" width="16.7109375" bestFit="1" customWidth="1"/>
    <col min="6" max="6" width="19.7109375" bestFit="1" customWidth="1"/>
    <col min="7" max="7" width="9.5703125" bestFit="1" customWidth="1"/>
  </cols>
  <sheetData>
    <row r="1" spans="1:7" x14ac:dyDescent="0.25">
      <c r="A1" t="s">
        <v>31</v>
      </c>
      <c r="B1" t="s">
        <v>30</v>
      </c>
    </row>
    <row r="3" spans="1:7" x14ac:dyDescent="0.25">
      <c r="A3" s="2" t="s">
        <v>1</v>
      </c>
      <c r="B3" s="2" t="s">
        <v>21</v>
      </c>
      <c r="C3" s="2" t="s">
        <v>1</v>
      </c>
      <c r="D3" s="2" t="s">
        <v>21</v>
      </c>
      <c r="F3" s="2" t="s">
        <v>21</v>
      </c>
      <c r="G3" s="2" t="s">
        <v>0</v>
      </c>
    </row>
    <row r="4" spans="1:7" x14ac:dyDescent="0.25">
      <c r="A4" s="10">
        <v>50</v>
      </c>
      <c r="B4" s="10">
        <v>2</v>
      </c>
      <c r="C4" s="10">
        <v>40</v>
      </c>
      <c r="D4" s="10">
        <v>3</v>
      </c>
      <c r="F4" s="3">
        <v>0</v>
      </c>
      <c r="G4" s="4">
        <v>1</v>
      </c>
    </row>
    <row r="5" spans="1:7" x14ac:dyDescent="0.25">
      <c r="A5" s="10">
        <v>50</v>
      </c>
      <c r="B5" s="10">
        <v>3</v>
      </c>
      <c r="C5" s="10">
        <v>40</v>
      </c>
      <c r="D5" s="10">
        <v>4</v>
      </c>
      <c r="F5" s="10">
        <v>2</v>
      </c>
      <c r="G5" s="4">
        <v>0.6</v>
      </c>
    </row>
    <row r="6" spans="1:7" x14ac:dyDescent="0.25">
      <c r="A6" s="10">
        <v>50</v>
      </c>
      <c r="B6" s="10">
        <v>4</v>
      </c>
      <c r="C6" s="10">
        <v>40</v>
      </c>
      <c r="D6" s="10">
        <v>5</v>
      </c>
      <c r="F6" s="10">
        <v>4</v>
      </c>
      <c r="G6" s="4">
        <v>0.2</v>
      </c>
    </row>
    <row r="7" spans="1:7" x14ac:dyDescent="0.25">
      <c r="A7" s="10">
        <v>40</v>
      </c>
      <c r="B7" s="10">
        <v>2</v>
      </c>
      <c r="C7" s="10">
        <v>50</v>
      </c>
      <c r="D7" s="10">
        <v>1</v>
      </c>
    </row>
    <row r="8" spans="1:7" x14ac:dyDescent="0.25">
      <c r="A8" s="10">
        <v>40</v>
      </c>
      <c r="B8" s="10">
        <v>1</v>
      </c>
      <c r="C8" s="10">
        <v>50</v>
      </c>
      <c r="D8" s="10">
        <v>0</v>
      </c>
      <c r="F8" s="5"/>
      <c r="G8" s="8"/>
    </row>
    <row r="9" spans="1:7" x14ac:dyDescent="0.25">
      <c r="A9" s="11"/>
      <c r="B9" s="11"/>
      <c r="C9" s="11"/>
      <c r="D9" s="11"/>
      <c r="F9" s="6"/>
      <c r="G9" s="9"/>
    </row>
    <row r="10" spans="1:7" x14ac:dyDescent="0.25">
      <c r="A10" s="2" t="s">
        <v>1</v>
      </c>
      <c r="B10" s="2" t="s">
        <v>21</v>
      </c>
      <c r="C10" s="2" t="s">
        <v>2</v>
      </c>
      <c r="D10" s="2" t="s">
        <v>21</v>
      </c>
    </row>
    <row r="11" spans="1:7" x14ac:dyDescent="0.25">
      <c r="A11" s="3">
        <v>0</v>
      </c>
      <c r="B11" s="10">
        <v>0</v>
      </c>
      <c r="C11" s="4">
        <v>1</v>
      </c>
      <c r="D11" s="10">
        <v>0</v>
      </c>
    </row>
    <row r="12" spans="1:7" x14ac:dyDescent="0.25">
      <c r="A12" s="10">
        <v>10</v>
      </c>
      <c r="B12" s="10">
        <v>1</v>
      </c>
      <c r="C12" s="4">
        <v>0.8</v>
      </c>
      <c r="D12" s="10">
        <v>1</v>
      </c>
    </row>
    <row r="13" spans="1:7" x14ac:dyDescent="0.25">
      <c r="A13" s="3">
        <v>20</v>
      </c>
      <c r="B13" s="10">
        <v>2</v>
      </c>
      <c r="C13" s="4">
        <v>0.6</v>
      </c>
      <c r="D13" s="10">
        <v>2</v>
      </c>
    </row>
    <row r="14" spans="1:7" x14ac:dyDescent="0.25">
      <c r="A14" s="10">
        <v>30</v>
      </c>
      <c r="B14" s="10">
        <v>3</v>
      </c>
      <c r="C14" s="4">
        <v>0.4</v>
      </c>
      <c r="D14" s="10">
        <v>3</v>
      </c>
    </row>
    <row r="15" spans="1:7" x14ac:dyDescent="0.25">
      <c r="A15" s="3">
        <v>40</v>
      </c>
      <c r="B15" s="10">
        <v>4</v>
      </c>
      <c r="C15" s="4">
        <v>0.2</v>
      </c>
      <c r="D15" s="10">
        <v>4</v>
      </c>
    </row>
    <row r="16" spans="1:7" x14ac:dyDescent="0.25">
      <c r="A16" s="3">
        <v>50</v>
      </c>
      <c r="B16" s="10">
        <v>5</v>
      </c>
      <c r="C16" s="4">
        <v>0</v>
      </c>
      <c r="D16" s="10">
        <v>5</v>
      </c>
    </row>
    <row r="17" spans="1:8" x14ac:dyDescent="0.25">
      <c r="A17" s="6"/>
      <c r="B17" s="12"/>
      <c r="C17" s="9"/>
      <c r="D17" s="12"/>
    </row>
    <row r="18" spans="1:8" x14ac:dyDescent="0.25">
      <c r="A18" s="6"/>
      <c r="B18" s="12"/>
      <c r="C18" s="9"/>
      <c r="D18" s="12"/>
    </row>
    <row r="19" spans="1:8" x14ac:dyDescent="0.25">
      <c r="A19" s="6"/>
      <c r="B19" s="12"/>
      <c r="C19" s="9"/>
      <c r="D19" s="12"/>
    </row>
    <row r="20" spans="1:8" x14ac:dyDescent="0.25">
      <c r="A20" s="6"/>
      <c r="B20" s="12"/>
      <c r="C20" s="9"/>
      <c r="D20" s="12"/>
      <c r="F20" s="7"/>
      <c r="G20" s="6"/>
      <c r="H20" s="7"/>
    </row>
    <row r="21" spans="1:8" x14ac:dyDescent="0.25">
      <c r="F21" s="7"/>
      <c r="G21" s="6"/>
      <c r="H21" s="7"/>
    </row>
    <row r="22" spans="1:8" x14ac:dyDescent="0.25">
      <c r="F22" s="7"/>
      <c r="G22" s="6"/>
      <c r="H22" s="7"/>
    </row>
    <row r="23" spans="1:8" x14ac:dyDescent="0.25">
      <c r="F23" s="7"/>
      <c r="G23" s="6"/>
      <c r="H23" s="7"/>
    </row>
    <row r="24" spans="1:8" x14ac:dyDescent="0.25">
      <c r="F24" s="7"/>
      <c r="G24" s="6"/>
      <c r="H24" s="7"/>
    </row>
  </sheetData>
  <sortState ref="B38:B43">
    <sortCondition ref="B38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0" workbookViewId="0">
      <selection activeCell="E20" sqref="E20"/>
    </sheetView>
  </sheetViews>
  <sheetFormatPr defaultRowHeight="15" x14ac:dyDescent="0.25"/>
  <cols>
    <col min="1" max="1" width="19.7109375" bestFit="1" customWidth="1"/>
    <col min="2" max="2" width="19.5703125" bestFit="1" customWidth="1"/>
    <col min="3" max="3" width="26.85546875" bestFit="1" customWidth="1"/>
    <col min="4" max="4" width="16.7109375" bestFit="1" customWidth="1"/>
    <col min="6" max="6" width="19.7109375" bestFit="1" customWidth="1"/>
  </cols>
  <sheetData>
    <row r="1" spans="1:7" x14ac:dyDescent="0.25">
      <c r="A1" t="s">
        <v>23</v>
      </c>
      <c r="B1" t="s">
        <v>25</v>
      </c>
    </row>
    <row r="3" spans="1:7" x14ac:dyDescent="0.25">
      <c r="A3" s="2" t="s">
        <v>1</v>
      </c>
      <c r="B3" s="2" t="s">
        <v>24</v>
      </c>
      <c r="C3" s="2" t="s">
        <v>1</v>
      </c>
      <c r="D3" s="2" t="s">
        <v>24</v>
      </c>
      <c r="F3" s="2" t="s">
        <v>19</v>
      </c>
      <c r="G3" s="2" t="s">
        <v>0</v>
      </c>
    </row>
    <row r="4" spans="1:7" x14ac:dyDescent="0.25">
      <c r="A4" s="10">
        <v>50</v>
      </c>
      <c r="B4" s="10">
        <v>220</v>
      </c>
      <c r="C4" s="10">
        <v>60</v>
      </c>
      <c r="D4" s="10">
        <v>230</v>
      </c>
      <c r="F4" s="4">
        <v>150</v>
      </c>
      <c r="G4" s="4">
        <v>0</v>
      </c>
    </row>
    <row r="5" spans="1:7" x14ac:dyDescent="0.25">
      <c r="A5" s="10">
        <v>50</v>
      </c>
      <c r="B5" s="10">
        <v>230</v>
      </c>
      <c r="C5" s="10">
        <v>60</v>
      </c>
      <c r="D5" s="10">
        <v>240</v>
      </c>
      <c r="F5" s="4">
        <v>155.6</v>
      </c>
      <c r="G5" s="4">
        <f>C27+(F5-B27)*((C28-C27)/(B28-B27))</f>
        <v>5.5999999999999946E-2</v>
      </c>
    </row>
    <row r="6" spans="1:7" x14ac:dyDescent="0.25">
      <c r="A6" s="10">
        <v>50</v>
      </c>
      <c r="B6" s="10">
        <v>240</v>
      </c>
      <c r="C6" s="10">
        <v>60</v>
      </c>
      <c r="D6" s="10">
        <v>250</v>
      </c>
      <c r="F6" s="4">
        <v>200</v>
      </c>
      <c r="G6" s="4">
        <f>C36+(F6-B36)*((C37-C36)/(B37-B36))</f>
        <v>0.5</v>
      </c>
    </row>
    <row r="7" spans="1:7" x14ac:dyDescent="0.25">
      <c r="A7" s="10">
        <v>50</v>
      </c>
      <c r="B7" s="10">
        <v>250</v>
      </c>
      <c r="C7" s="10">
        <v>60</v>
      </c>
      <c r="D7" s="10">
        <v>260</v>
      </c>
      <c r="F7" s="4">
        <v>200.7</v>
      </c>
      <c r="G7" s="4">
        <f>C36+(F7-B36)*((C37-C36)/(B37-B36))</f>
        <v>0.50349999999999995</v>
      </c>
    </row>
    <row r="8" spans="1:7" x14ac:dyDescent="0.25">
      <c r="A8" s="10">
        <v>50</v>
      </c>
      <c r="B8" s="10">
        <v>260</v>
      </c>
      <c r="C8" s="10">
        <v>60</v>
      </c>
      <c r="D8" s="10">
        <v>270</v>
      </c>
      <c r="F8" s="4">
        <v>300</v>
      </c>
      <c r="G8" s="4">
        <f>C38+(F8-B38)*((C39-C38)/(B39-B38))</f>
        <v>1.0000000000000004</v>
      </c>
    </row>
    <row r="9" spans="1:7" x14ac:dyDescent="0.25">
      <c r="A9" s="10">
        <v>50</v>
      </c>
      <c r="B9" s="10">
        <v>270</v>
      </c>
      <c r="C9" s="10">
        <v>60</v>
      </c>
      <c r="D9" s="10">
        <v>280</v>
      </c>
    </row>
    <row r="10" spans="1:7" x14ac:dyDescent="0.25">
      <c r="A10" s="10">
        <v>50</v>
      </c>
      <c r="B10" s="10">
        <v>280</v>
      </c>
      <c r="C10" s="10">
        <v>60</v>
      </c>
      <c r="D10" s="10">
        <v>290</v>
      </c>
    </row>
    <row r="11" spans="1:7" x14ac:dyDescent="0.25">
      <c r="A11" s="10">
        <v>50</v>
      </c>
      <c r="B11" s="10">
        <v>290</v>
      </c>
      <c r="C11" s="10">
        <v>60</v>
      </c>
      <c r="D11" s="10">
        <v>300</v>
      </c>
    </row>
    <row r="12" spans="1:7" x14ac:dyDescent="0.25">
      <c r="A12" s="10">
        <v>60</v>
      </c>
      <c r="B12" s="10">
        <v>220</v>
      </c>
      <c r="C12" s="10">
        <v>50</v>
      </c>
      <c r="D12" s="10">
        <v>210</v>
      </c>
    </row>
    <row r="13" spans="1:7" x14ac:dyDescent="0.25">
      <c r="A13" s="10">
        <v>60</v>
      </c>
      <c r="B13" s="10">
        <v>210</v>
      </c>
      <c r="C13" s="10">
        <v>50</v>
      </c>
      <c r="D13" s="10">
        <v>200</v>
      </c>
    </row>
    <row r="14" spans="1:7" x14ac:dyDescent="0.25">
      <c r="A14" s="10">
        <v>60</v>
      </c>
      <c r="B14" s="10">
        <v>200</v>
      </c>
      <c r="C14" s="10">
        <v>50</v>
      </c>
      <c r="D14" s="10">
        <v>195</v>
      </c>
    </row>
    <row r="15" spans="1:7" x14ac:dyDescent="0.25">
      <c r="A15" s="10">
        <v>60</v>
      </c>
      <c r="B15" s="10">
        <v>195</v>
      </c>
      <c r="C15" s="10">
        <v>50</v>
      </c>
      <c r="D15" s="10">
        <v>190</v>
      </c>
    </row>
    <row r="16" spans="1:7" x14ac:dyDescent="0.25">
      <c r="A16" s="10">
        <v>60</v>
      </c>
      <c r="B16" s="10">
        <v>190</v>
      </c>
      <c r="C16" s="10">
        <v>50</v>
      </c>
      <c r="D16" s="10">
        <v>185</v>
      </c>
    </row>
    <row r="17" spans="1:8" x14ac:dyDescent="0.25">
      <c r="A17" s="10">
        <v>60</v>
      </c>
      <c r="B17" s="10">
        <v>185</v>
      </c>
      <c r="C17" s="10">
        <v>50</v>
      </c>
      <c r="D17" s="10">
        <v>180</v>
      </c>
    </row>
    <row r="18" spans="1:8" x14ac:dyDescent="0.25">
      <c r="A18" s="10">
        <v>60</v>
      </c>
      <c r="B18" s="10">
        <v>180</v>
      </c>
      <c r="C18" s="10">
        <v>50</v>
      </c>
      <c r="D18" s="10">
        <v>175</v>
      </c>
    </row>
    <row r="19" spans="1:8" x14ac:dyDescent="0.25">
      <c r="A19" s="10">
        <v>60</v>
      </c>
      <c r="B19" s="10">
        <v>175</v>
      </c>
      <c r="C19" s="10">
        <v>50</v>
      </c>
      <c r="D19" s="10">
        <v>170</v>
      </c>
    </row>
    <row r="20" spans="1:8" x14ac:dyDescent="0.25">
      <c r="A20" s="10">
        <v>60</v>
      </c>
      <c r="B20" s="10">
        <v>170</v>
      </c>
      <c r="C20" s="10">
        <v>50</v>
      </c>
      <c r="D20" s="10">
        <v>165</v>
      </c>
    </row>
    <row r="21" spans="1:8" x14ac:dyDescent="0.25">
      <c r="A21" s="10">
        <v>60</v>
      </c>
      <c r="B21" s="10">
        <v>165</v>
      </c>
      <c r="C21" s="10">
        <v>50</v>
      </c>
      <c r="D21" s="10">
        <v>160</v>
      </c>
    </row>
    <row r="22" spans="1:8" x14ac:dyDescent="0.25">
      <c r="A22" s="10">
        <v>60</v>
      </c>
      <c r="B22" s="10">
        <v>160</v>
      </c>
      <c r="C22" s="10">
        <v>50</v>
      </c>
      <c r="D22" s="10">
        <v>155</v>
      </c>
    </row>
    <row r="23" spans="1:8" x14ac:dyDescent="0.25">
      <c r="A23" s="10">
        <v>60</v>
      </c>
      <c r="B23" s="10">
        <v>155</v>
      </c>
      <c r="C23" s="10">
        <v>50</v>
      </c>
      <c r="D23" s="10">
        <v>150</v>
      </c>
    </row>
    <row r="24" spans="1:8" x14ac:dyDescent="0.25">
      <c r="A24" s="6"/>
      <c r="B24" s="6"/>
      <c r="C24" s="6"/>
      <c r="D24" s="6"/>
      <c r="F24" s="7"/>
      <c r="G24" s="7"/>
      <c r="H24" s="7"/>
    </row>
    <row r="25" spans="1:8" x14ac:dyDescent="0.25">
      <c r="A25" s="2" t="s">
        <v>1</v>
      </c>
      <c r="B25" s="2" t="s">
        <v>24</v>
      </c>
      <c r="C25" s="2" t="s">
        <v>2</v>
      </c>
      <c r="D25" s="2" t="s">
        <v>24</v>
      </c>
      <c r="F25" s="7"/>
      <c r="G25" s="6"/>
      <c r="H25" s="7"/>
    </row>
    <row r="26" spans="1:8" x14ac:dyDescent="0.25">
      <c r="A26" s="3">
        <v>0</v>
      </c>
      <c r="B26" s="10">
        <v>150</v>
      </c>
      <c r="C26" s="4">
        <f>A26/200</f>
        <v>0</v>
      </c>
      <c r="D26" s="10">
        <v>150</v>
      </c>
      <c r="F26" s="7"/>
      <c r="G26" s="6"/>
      <c r="H26" s="7"/>
    </row>
    <row r="27" spans="1:8" x14ac:dyDescent="0.25">
      <c r="A27" s="10">
        <v>10</v>
      </c>
      <c r="B27" s="10">
        <v>155</v>
      </c>
      <c r="C27" s="4">
        <f t="shared" ref="C27:C46" si="0">A27/200</f>
        <v>0.05</v>
      </c>
      <c r="D27" s="10">
        <v>155</v>
      </c>
      <c r="F27" s="7"/>
      <c r="G27" s="6"/>
      <c r="H27" s="7"/>
    </row>
    <row r="28" spans="1:8" x14ac:dyDescent="0.25">
      <c r="A28" s="3">
        <v>20</v>
      </c>
      <c r="B28" s="10">
        <v>160</v>
      </c>
      <c r="C28" s="4">
        <f t="shared" si="0"/>
        <v>0.1</v>
      </c>
      <c r="D28" s="10">
        <v>160</v>
      </c>
      <c r="F28" s="7"/>
      <c r="G28" s="6"/>
      <c r="H28" s="7"/>
    </row>
    <row r="29" spans="1:8" x14ac:dyDescent="0.25">
      <c r="A29" s="10">
        <v>30</v>
      </c>
      <c r="B29" s="10">
        <v>165</v>
      </c>
      <c r="C29" s="4">
        <f t="shared" si="0"/>
        <v>0.15</v>
      </c>
      <c r="D29" s="10">
        <v>165</v>
      </c>
      <c r="F29" s="7"/>
      <c r="G29" s="6"/>
      <c r="H29" s="7"/>
    </row>
    <row r="30" spans="1:8" x14ac:dyDescent="0.25">
      <c r="A30" s="3">
        <v>40</v>
      </c>
      <c r="B30" s="10">
        <v>170</v>
      </c>
      <c r="C30" s="4">
        <f t="shared" si="0"/>
        <v>0.2</v>
      </c>
      <c r="D30" s="10">
        <v>170</v>
      </c>
      <c r="F30" s="7"/>
      <c r="G30" s="6"/>
      <c r="H30" s="7"/>
    </row>
    <row r="31" spans="1:8" x14ac:dyDescent="0.25">
      <c r="A31" s="10">
        <v>50</v>
      </c>
      <c r="B31" s="10">
        <v>175</v>
      </c>
      <c r="C31" s="4">
        <f t="shared" si="0"/>
        <v>0.25</v>
      </c>
      <c r="D31" s="10">
        <v>175</v>
      </c>
      <c r="F31" s="7"/>
      <c r="G31" s="6"/>
      <c r="H31" s="7"/>
    </row>
    <row r="32" spans="1:8" x14ac:dyDescent="0.25">
      <c r="A32" s="3">
        <v>60</v>
      </c>
      <c r="B32" s="10">
        <v>180</v>
      </c>
      <c r="C32" s="4">
        <f t="shared" si="0"/>
        <v>0.3</v>
      </c>
      <c r="D32" s="10">
        <v>180</v>
      </c>
      <c r="F32" s="7"/>
      <c r="G32" s="6"/>
      <c r="H32" s="7"/>
    </row>
    <row r="33" spans="1:8" x14ac:dyDescent="0.25">
      <c r="A33" s="10">
        <v>70</v>
      </c>
      <c r="B33" s="10">
        <v>185</v>
      </c>
      <c r="C33" s="4">
        <f t="shared" si="0"/>
        <v>0.35</v>
      </c>
      <c r="D33" s="10">
        <v>185</v>
      </c>
      <c r="F33" s="7"/>
      <c r="G33" s="6"/>
      <c r="H33" s="7"/>
    </row>
    <row r="34" spans="1:8" x14ac:dyDescent="0.25">
      <c r="A34" s="3">
        <v>80</v>
      </c>
      <c r="B34" s="10">
        <v>190</v>
      </c>
      <c r="C34" s="4">
        <f t="shared" si="0"/>
        <v>0.4</v>
      </c>
      <c r="D34" s="10">
        <v>190</v>
      </c>
      <c r="F34" s="7"/>
      <c r="G34" s="6"/>
      <c r="H34" s="7"/>
    </row>
    <row r="35" spans="1:8" x14ac:dyDescent="0.25">
      <c r="A35" s="10">
        <v>90</v>
      </c>
      <c r="B35" s="10">
        <v>195</v>
      </c>
      <c r="C35" s="4">
        <f t="shared" si="0"/>
        <v>0.45</v>
      </c>
      <c r="D35" s="10">
        <v>195</v>
      </c>
      <c r="F35" s="7"/>
      <c r="G35" s="6"/>
      <c r="H35" s="7"/>
    </row>
    <row r="36" spans="1:8" x14ac:dyDescent="0.25">
      <c r="A36" s="3">
        <v>100</v>
      </c>
      <c r="B36" s="10">
        <v>200</v>
      </c>
      <c r="C36" s="4">
        <f t="shared" si="0"/>
        <v>0.5</v>
      </c>
      <c r="D36" s="10">
        <v>200</v>
      </c>
      <c r="F36" s="7"/>
      <c r="G36" s="6"/>
      <c r="H36" s="7"/>
    </row>
    <row r="37" spans="1:8" x14ac:dyDescent="0.25">
      <c r="A37" s="10">
        <v>110</v>
      </c>
      <c r="B37" s="10">
        <v>210</v>
      </c>
      <c r="C37" s="4">
        <f t="shared" si="0"/>
        <v>0.55000000000000004</v>
      </c>
      <c r="D37" s="10">
        <v>210</v>
      </c>
      <c r="F37" s="7"/>
      <c r="G37" s="6"/>
      <c r="H37" s="7"/>
    </row>
    <row r="38" spans="1:8" x14ac:dyDescent="0.25">
      <c r="A38" s="3">
        <v>120</v>
      </c>
      <c r="B38" s="10">
        <v>220</v>
      </c>
      <c r="C38" s="4">
        <f t="shared" si="0"/>
        <v>0.6</v>
      </c>
      <c r="D38" s="10">
        <v>220</v>
      </c>
      <c r="F38" s="7"/>
      <c r="G38" s="6"/>
      <c r="H38" s="7"/>
    </row>
    <row r="39" spans="1:8" x14ac:dyDescent="0.25">
      <c r="A39" s="10">
        <v>130</v>
      </c>
      <c r="B39" s="10">
        <v>230</v>
      </c>
      <c r="C39" s="4">
        <f t="shared" si="0"/>
        <v>0.65</v>
      </c>
      <c r="D39" s="10">
        <v>230</v>
      </c>
      <c r="F39" s="7"/>
      <c r="G39" s="7"/>
      <c r="H39" s="7"/>
    </row>
    <row r="40" spans="1:8" x14ac:dyDescent="0.25">
      <c r="A40" s="3">
        <v>140</v>
      </c>
      <c r="B40" s="10">
        <v>240</v>
      </c>
      <c r="C40" s="4">
        <f t="shared" si="0"/>
        <v>0.7</v>
      </c>
      <c r="D40" s="10">
        <v>240</v>
      </c>
      <c r="F40" s="7"/>
      <c r="G40" s="7"/>
      <c r="H40" s="7"/>
    </row>
    <row r="41" spans="1:8" x14ac:dyDescent="0.25">
      <c r="A41" s="10">
        <v>150</v>
      </c>
      <c r="B41" s="10">
        <v>250</v>
      </c>
      <c r="C41" s="4">
        <f t="shared" si="0"/>
        <v>0.75</v>
      </c>
      <c r="D41" s="10">
        <v>250</v>
      </c>
    </row>
    <row r="42" spans="1:8" x14ac:dyDescent="0.25">
      <c r="A42" s="3">
        <v>160</v>
      </c>
      <c r="B42" s="10">
        <v>260</v>
      </c>
      <c r="C42" s="4">
        <f t="shared" si="0"/>
        <v>0.8</v>
      </c>
      <c r="D42" s="10">
        <v>260</v>
      </c>
    </row>
    <row r="43" spans="1:8" x14ac:dyDescent="0.25">
      <c r="A43" s="10">
        <v>170</v>
      </c>
      <c r="B43" s="10">
        <v>270</v>
      </c>
      <c r="C43" s="4">
        <f t="shared" si="0"/>
        <v>0.85</v>
      </c>
      <c r="D43" s="10">
        <v>270</v>
      </c>
    </row>
    <row r="44" spans="1:8" x14ac:dyDescent="0.25">
      <c r="A44" s="3">
        <v>180</v>
      </c>
      <c r="B44" s="10">
        <v>280</v>
      </c>
      <c r="C44" s="4">
        <f t="shared" si="0"/>
        <v>0.9</v>
      </c>
      <c r="D44" s="10">
        <v>280</v>
      </c>
    </row>
    <row r="45" spans="1:8" x14ac:dyDescent="0.25">
      <c r="A45" s="10">
        <v>190</v>
      </c>
      <c r="B45" s="10">
        <v>290</v>
      </c>
      <c r="C45" s="4">
        <f t="shared" si="0"/>
        <v>0.95</v>
      </c>
      <c r="D45" s="10">
        <v>290</v>
      </c>
    </row>
    <row r="46" spans="1:8" x14ac:dyDescent="0.25">
      <c r="A46" s="3">
        <v>200</v>
      </c>
      <c r="B46" s="10">
        <v>300</v>
      </c>
      <c r="C46" s="4">
        <f t="shared" si="0"/>
        <v>1</v>
      </c>
      <c r="D46" s="10">
        <v>300</v>
      </c>
    </row>
  </sheetData>
  <sortState ref="B21:B32">
    <sortCondition ref="B21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25" workbookViewId="0">
      <selection activeCell="F48" sqref="F48"/>
    </sheetView>
  </sheetViews>
  <sheetFormatPr defaultRowHeight="15" x14ac:dyDescent="0.25"/>
  <cols>
    <col min="1" max="1" width="19.7109375" bestFit="1" customWidth="1"/>
    <col min="2" max="2" width="19.5703125" bestFit="1" customWidth="1"/>
    <col min="3" max="3" width="26.85546875" bestFit="1" customWidth="1"/>
    <col min="4" max="4" width="16.7109375" bestFit="1" customWidth="1"/>
    <col min="6" max="6" width="19.7109375" bestFit="1" customWidth="1"/>
  </cols>
  <sheetData>
    <row r="1" spans="1:7" x14ac:dyDescent="0.25">
      <c r="A1" t="s">
        <v>32</v>
      </c>
      <c r="B1" t="s">
        <v>34</v>
      </c>
    </row>
    <row r="3" spans="1:7" x14ac:dyDescent="0.25">
      <c r="A3" s="2" t="s">
        <v>24</v>
      </c>
      <c r="B3" s="2" t="s">
        <v>20</v>
      </c>
      <c r="C3" s="2" t="s">
        <v>24</v>
      </c>
      <c r="D3" s="2" t="s">
        <v>20</v>
      </c>
      <c r="F3" s="2" t="s">
        <v>20</v>
      </c>
      <c r="G3" s="2" t="s">
        <v>0</v>
      </c>
    </row>
    <row r="4" spans="1:7" x14ac:dyDescent="0.25">
      <c r="A4" s="17">
        <v>200</v>
      </c>
      <c r="B4" s="17">
        <v>15</v>
      </c>
      <c r="C4" s="17">
        <v>210</v>
      </c>
      <c r="D4" s="17">
        <v>16</v>
      </c>
      <c r="F4" s="4">
        <v>1</v>
      </c>
      <c r="G4" s="4">
        <v>1</v>
      </c>
    </row>
    <row r="5" spans="1:7" x14ac:dyDescent="0.25">
      <c r="A5" s="17">
        <v>200</v>
      </c>
      <c r="B5" s="17">
        <v>16</v>
      </c>
      <c r="C5" s="17">
        <v>210</v>
      </c>
      <c r="D5" s="17">
        <v>17</v>
      </c>
      <c r="F5" s="4">
        <v>5.8</v>
      </c>
      <c r="G5" s="4">
        <f>C35+(F5-B35)*((C36-C35)/(B36-B35))</f>
        <v>0.92692307692307696</v>
      </c>
    </row>
    <row r="6" spans="1:7" x14ac:dyDescent="0.25">
      <c r="A6" s="17">
        <v>200</v>
      </c>
      <c r="B6" s="17">
        <v>17</v>
      </c>
      <c r="C6" s="17">
        <v>210</v>
      </c>
      <c r="D6" s="17">
        <v>18</v>
      </c>
      <c r="F6" s="4">
        <v>5.8</v>
      </c>
      <c r="G6" s="4">
        <f>C35+(F6-B35)*((C36-C35)/(B36-B35))</f>
        <v>0.92692307692307696</v>
      </c>
    </row>
    <row r="7" spans="1:7" x14ac:dyDescent="0.25">
      <c r="A7" s="17">
        <v>200</v>
      </c>
      <c r="B7" s="17">
        <v>18</v>
      </c>
      <c r="C7" s="17">
        <v>210</v>
      </c>
      <c r="D7" s="17">
        <v>19</v>
      </c>
      <c r="F7" s="4">
        <v>29</v>
      </c>
      <c r="G7" s="4">
        <v>0.08</v>
      </c>
    </row>
    <row r="8" spans="1:7" x14ac:dyDescent="0.25">
      <c r="A8" s="17">
        <v>200</v>
      </c>
      <c r="B8" s="17">
        <v>19</v>
      </c>
      <c r="C8" s="17">
        <v>210</v>
      </c>
      <c r="D8" s="17">
        <v>20</v>
      </c>
      <c r="F8" s="6"/>
      <c r="G8" s="9"/>
    </row>
    <row r="9" spans="1:7" x14ac:dyDescent="0.25">
      <c r="A9" s="17">
        <v>200</v>
      </c>
      <c r="B9" s="17">
        <v>20</v>
      </c>
      <c r="C9" s="17">
        <v>210</v>
      </c>
      <c r="D9" s="17">
        <v>21</v>
      </c>
    </row>
    <row r="10" spans="1:7" x14ac:dyDescent="0.25">
      <c r="A10" s="17">
        <v>200</v>
      </c>
      <c r="B10" s="17">
        <v>21</v>
      </c>
      <c r="C10" s="17">
        <v>210</v>
      </c>
      <c r="D10" s="17">
        <v>22</v>
      </c>
    </row>
    <row r="11" spans="1:7" x14ac:dyDescent="0.25">
      <c r="A11" s="17">
        <v>200</v>
      </c>
      <c r="B11" s="17">
        <v>22</v>
      </c>
      <c r="C11" s="17">
        <v>210</v>
      </c>
      <c r="D11" s="17">
        <v>23</v>
      </c>
    </row>
    <row r="12" spans="1:7" x14ac:dyDescent="0.25">
      <c r="A12" s="17">
        <v>200</v>
      </c>
      <c r="B12" s="17">
        <v>23</v>
      </c>
      <c r="C12" s="17">
        <v>210</v>
      </c>
      <c r="D12" s="17">
        <v>24</v>
      </c>
    </row>
    <row r="13" spans="1:7" x14ac:dyDescent="0.25">
      <c r="A13" s="17">
        <v>200</v>
      </c>
      <c r="B13" s="17">
        <v>24</v>
      </c>
      <c r="C13" s="17">
        <v>210</v>
      </c>
      <c r="D13" s="17">
        <v>25</v>
      </c>
    </row>
    <row r="14" spans="1:7" x14ac:dyDescent="0.25">
      <c r="A14" s="17">
        <v>200</v>
      </c>
      <c r="B14" s="17">
        <v>25</v>
      </c>
      <c r="C14" s="17">
        <v>210</v>
      </c>
      <c r="D14" s="17">
        <v>25.75</v>
      </c>
    </row>
    <row r="15" spans="1:7" x14ac:dyDescent="0.25">
      <c r="A15" s="17">
        <v>200</v>
      </c>
      <c r="B15" s="17">
        <v>25.75</v>
      </c>
      <c r="C15" s="17">
        <v>210</v>
      </c>
      <c r="D15" s="17">
        <v>26.5</v>
      </c>
    </row>
    <row r="16" spans="1:7" x14ac:dyDescent="0.25">
      <c r="A16" s="17">
        <v>200</v>
      </c>
      <c r="B16" s="17">
        <v>26.5</v>
      </c>
      <c r="C16" s="17">
        <v>210</v>
      </c>
      <c r="D16" s="17">
        <v>27.25</v>
      </c>
    </row>
    <row r="17" spans="1:8" x14ac:dyDescent="0.25">
      <c r="A17" s="17">
        <v>200</v>
      </c>
      <c r="B17" s="17">
        <v>27.25</v>
      </c>
      <c r="C17" s="17">
        <v>210</v>
      </c>
      <c r="D17" s="17">
        <v>28</v>
      </c>
    </row>
    <row r="18" spans="1:8" x14ac:dyDescent="0.25">
      <c r="A18" s="17">
        <v>200</v>
      </c>
      <c r="B18" s="17">
        <v>28</v>
      </c>
      <c r="C18" s="17">
        <v>210</v>
      </c>
      <c r="D18" s="17">
        <v>28.5</v>
      </c>
    </row>
    <row r="19" spans="1:8" x14ac:dyDescent="0.25">
      <c r="A19" s="17">
        <v>200</v>
      </c>
      <c r="B19" s="17">
        <v>28.5</v>
      </c>
      <c r="C19" s="17">
        <v>210</v>
      </c>
      <c r="D19" s="17">
        <v>29</v>
      </c>
    </row>
    <row r="20" spans="1:8" x14ac:dyDescent="0.25">
      <c r="A20" s="17">
        <v>200</v>
      </c>
      <c r="B20" s="17">
        <v>29</v>
      </c>
      <c r="C20" s="17">
        <v>210</v>
      </c>
      <c r="D20" s="17">
        <v>29.5</v>
      </c>
    </row>
    <row r="21" spans="1:8" x14ac:dyDescent="0.25">
      <c r="A21" s="17">
        <v>200</v>
      </c>
      <c r="B21" s="17">
        <v>29.5</v>
      </c>
      <c r="C21" s="17">
        <v>210</v>
      </c>
      <c r="D21" s="17">
        <v>30</v>
      </c>
    </row>
    <row r="22" spans="1:8" x14ac:dyDescent="0.25">
      <c r="A22" s="17">
        <v>210</v>
      </c>
      <c r="B22" s="17">
        <v>16</v>
      </c>
      <c r="C22" s="17">
        <v>200</v>
      </c>
      <c r="D22" s="17">
        <v>15</v>
      </c>
    </row>
    <row r="23" spans="1:8" x14ac:dyDescent="0.25">
      <c r="A23" s="17">
        <v>210</v>
      </c>
      <c r="B23" s="17">
        <v>15</v>
      </c>
      <c r="C23" s="17">
        <v>200</v>
      </c>
      <c r="D23" s="17">
        <v>14</v>
      </c>
    </row>
    <row r="24" spans="1:8" x14ac:dyDescent="0.25">
      <c r="A24" s="17">
        <v>210</v>
      </c>
      <c r="B24" s="17">
        <v>14</v>
      </c>
      <c r="C24" s="17">
        <v>200</v>
      </c>
      <c r="D24" s="17">
        <v>13</v>
      </c>
    </row>
    <row r="25" spans="1:8" x14ac:dyDescent="0.25">
      <c r="A25" s="17">
        <v>210</v>
      </c>
      <c r="B25" s="17">
        <v>13</v>
      </c>
      <c r="C25" s="17">
        <v>200</v>
      </c>
      <c r="D25" s="17">
        <v>12</v>
      </c>
    </row>
    <row r="26" spans="1:8" x14ac:dyDescent="0.25">
      <c r="A26" s="17">
        <v>210</v>
      </c>
      <c r="B26" s="17">
        <v>12</v>
      </c>
      <c r="C26" s="17">
        <v>200</v>
      </c>
      <c r="D26" s="17">
        <v>10</v>
      </c>
    </row>
    <row r="27" spans="1:8" x14ac:dyDescent="0.25">
      <c r="A27" s="17">
        <v>210</v>
      </c>
      <c r="B27" s="17">
        <v>10</v>
      </c>
      <c r="C27" s="17">
        <v>200</v>
      </c>
      <c r="D27" s="17">
        <v>8</v>
      </c>
    </row>
    <row r="28" spans="1:8" x14ac:dyDescent="0.25">
      <c r="A28" s="17">
        <v>210</v>
      </c>
      <c r="B28" s="17">
        <v>8</v>
      </c>
      <c r="C28" s="17">
        <v>200</v>
      </c>
      <c r="D28" s="17">
        <v>6</v>
      </c>
    </row>
    <row r="29" spans="1:8" x14ac:dyDescent="0.25">
      <c r="A29" s="17">
        <v>210</v>
      </c>
      <c r="B29" s="17">
        <v>6</v>
      </c>
      <c r="C29" s="17">
        <v>200</v>
      </c>
      <c r="D29" s="17">
        <v>4</v>
      </c>
    </row>
    <row r="30" spans="1:8" x14ac:dyDescent="0.25">
      <c r="A30" s="17">
        <v>210</v>
      </c>
      <c r="B30" s="17">
        <v>4</v>
      </c>
      <c r="C30" s="17">
        <v>200</v>
      </c>
      <c r="D30" s="17">
        <v>1</v>
      </c>
    </row>
    <row r="31" spans="1:8" x14ac:dyDescent="0.25">
      <c r="A31" s="21"/>
      <c r="B31" s="21"/>
      <c r="C31" s="21"/>
      <c r="D31" s="21"/>
    </row>
    <row r="32" spans="1:8" x14ac:dyDescent="0.25">
      <c r="A32" s="6"/>
      <c r="B32" s="6"/>
      <c r="C32" s="6"/>
      <c r="D32" s="6"/>
      <c r="F32" s="7"/>
      <c r="G32" s="7"/>
      <c r="H32" s="7"/>
    </row>
    <row r="33" spans="1:8" x14ac:dyDescent="0.25">
      <c r="A33" s="2" t="s">
        <v>24</v>
      </c>
      <c r="B33" s="2" t="s">
        <v>20</v>
      </c>
      <c r="C33" s="2" t="s">
        <v>0</v>
      </c>
      <c r="D33" s="2" t="s">
        <v>20</v>
      </c>
      <c r="F33" s="7"/>
      <c r="G33" s="6"/>
      <c r="H33" s="7"/>
    </row>
    <row r="34" spans="1:8" x14ac:dyDescent="0.25">
      <c r="A34" s="4">
        <v>0</v>
      </c>
      <c r="B34" s="4">
        <v>1</v>
      </c>
      <c r="C34" s="4">
        <v>1</v>
      </c>
      <c r="D34" s="4">
        <v>1</v>
      </c>
      <c r="F34" s="7"/>
      <c r="G34" s="6"/>
      <c r="H34" s="7"/>
    </row>
    <row r="35" spans="1:8" x14ac:dyDescent="0.25">
      <c r="A35" s="4">
        <v>10</v>
      </c>
      <c r="B35" s="4">
        <v>4</v>
      </c>
      <c r="C35" s="4">
        <f>25/26</f>
        <v>0.96153846153846156</v>
      </c>
      <c r="D35" s="4">
        <v>4</v>
      </c>
      <c r="F35" s="7"/>
      <c r="G35" s="6"/>
      <c r="H35" s="7"/>
    </row>
    <row r="36" spans="1:8" x14ac:dyDescent="0.25">
      <c r="A36" s="4">
        <v>20</v>
      </c>
      <c r="B36" s="4">
        <v>6</v>
      </c>
      <c r="C36" s="4">
        <f>24/26</f>
        <v>0.92307692307692313</v>
      </c>
      <c r="D36" s="4">
        <v>6</v>
      </c>
      <c r="F36" s="7"/>
      <c r="G36" s="6"/>
      <c r="H36" s="7"/>
    </row>
    <row r="37" spans="1:8" x14ac:dyDescent="0.25">
      <c r="A37" s="4">
        <v>30</v>
      </c>
      <c r="B37" s="4">
        <v>8</v>
      </c>
      <c r="C37" s="4">
        <f>23/26</f>
        <v>0.88461538461538458</v>
      </c>
      <c r="D37" s="4">
        <v>8</v>
      </c>
      <c r="F37" s="7"/>
      <c r="G37" s="6"/>
      <c r="H37" s="7"/>
    </row>
    <row r="38" spans="1:8" x14ac:dyDescent="0.25">
      <c r="A38" s="4">
        <v>40</v>
      </c>
      <c r="B38" s="4">
        <v>10</v>
      </c>
      <c r="C38" s="4">
        <f>22/26</f>
        <v>0.84615384615384615</v>
      </c>
      <c r="D38" s="4">
        <v>10</v>
      </c>
      <c r="F38" s="7"/>
      <c r="G38" s="6"/>
      <c r="H38" s="7"/>
    </row>
    <row r="39" spans="1:8" x14ac:dyDescent="0.25">
      <c r="A39" s="4">
        <v>50</v>
      </c>
      <c r="B39" s="4">
        <v>12</v>
      </c>
      <c r="C39" s="4">
        <f>21/26</f>
        <v>0.80769230769230771</v>
      </c>
      <c r="D39" s="4">
        <v>12</v>
      </c>
      <c r="F39" s="7"/>
      <c r="G39" s="6"/>
      <c r="H39" s="7"/>
    </row>
    <row r="40" spans="1:8" x14ac:dyDescent="0.25">
      <c r="A40" s="4">
        <v>60</v>
      </c>
      <c r="B40" s="4">
        <v>13</v>
      </c>
      <c r="C40" s="4">
        <f>20/26</f>
        <v>0.76923076923076927</v>
      </c>
      <c r="D40" s="4">
        <v>13</v>
      </c>
      <c r="F40" s="7"/>
      <c r="G40" s="6"/>
      <c r="H40" s="7"/>
    </row>
    <row r="41" spans="1:8" x14ac:dyDescent="0.25">
      <c r="A41" s="4">
        <v>70</v>
      </c>
      <c r="B41" s="4">
        <v>14</v>
      </c>
      <c r="C41" s="4">
        <f>19/26</f>
        <v>0.73076923076923073</v>
      </c>
      <c r="D41" s="4">
        <v>14</v>
      </c>
      <c r="F41" s="7"/>
      <c r="G41" s="6"/>
      <c r="H41" s="7"/>
    </row>
    <row r="42" spans="1:8" x14ac:dyDescent="0.25">
      <c r="A42" s="4">
        <v>80</v>
      </c>
      <c r="B42" s="4">
        <v>15</v>
      </c>
      <c r="C42" s="4">
        <f>18/26</f>
        <v>0.69230769230769229</v>
      </c>
      <c r="D42" s="4">
        <v>15</v>
      </c>
      <c r="F42" s="7"/>
      <c r="G42" s="6"/>
      <c r="H42" s="7"/>
    </row>
    <row r="43" spans="1:8" x14ac:dyDescent="0.25">
      <c r="A43" s="4">
        <v>90</v>
      </c>
      <c r="B43" s="4">
        <v>16</v>
      </c>
      <c r="C43" s="4">
        <f>17/26</f>
        <v>0.65384615384615385</v>
      </c>
      <c r="D43" s="4">
        <v>16</v>
      </c>
      <c r="F43" s="7"/>
      <c r="G43" s="6"/>
      <c r="H43" s="7"/>
    </row>
    <row r="44" spans="1:8" x14ac:dyDescent="0.25">
      <c r="A44" s="4">
        <v>100</v>
      </c>
      <c r="B44" s="4">
        <v>17</v>
      </c>
      <c r="C44" s="4">
        <f>16/26</f>
        <v>0.61538461538461542</v>
      </c>
      <c r="D44" s="4">
        <v>17</v>
      </c>
      <c r="F44" s="7"/>
      <c r="G44" s="6"/>
      <c r="H44" s="7"/>
    </row>
    <row r="45" spans="1:8" x14ac:dyDescent="0.25">
      <c r="A45" s="4">
        <v>110</v>
      </c>
      <c r="B45" s="4">
        <v>18</v>
      </c>
      <c r="C45" s="4">
        <f>15/26</f>
        <v>0.57692307692307687</v>
      </c>
      <c r="D45" s="4">
        <v>18</v>
      </c>
      <c r="F45" s="7"/>
      <c r="G45" s="6"/>
      <c r="H45" s="7"/>
    </row>
    <row r="46" spans="1:8" x14ac:dyDescent="0.25">
      <c r="A46" s="4">
        <v>120</v>
      </c>
      <c r="B46" s="4">
        <v>19</v>
      </c>
      <c r="C46" s="4">
        <f>14/26</f>
        <v>0.53846153846153844</v>
      </c>
      <c r="D46" s="4">
        <v>19</v>
      </c>
      <c r="F46" s="7"/>
      <c r="G46" s="6"/>
      <c r="H46" s="7"/>
    </row>
    <row r="47" spans="1:8" x14ac:dyDescent="0.25">
      <c r="A47" s="4">
        <v>130</v>
      </c>
      <c r="B47" s="4">
        <v>20</v>
      </c>
      <c r="C47" s="4">
        <f>13/26</f>
        <v>0.5</v>
      </c>
      <c r="D47" s="4">
        <v>20</v>
      </c>
      <c r="F47" s="7"/>
      <c r="G47" s="7"/>
      <c r="H47" s="7"/>
    </row>
    <row r="48" spans="1:8" x14ac:dyDescent="0.25">
      <c r="A48" s="4">
        <v>140</v>
      </c>
      <c r="B48" s="4">
        <v>21</v>
      </c>
      <c r="C48" s="4">
        <f>12/26</f>
        <v>0.46153846153846156</v>
      </c>
      <c r="D48" s="4">
        <v>21</v>
      </c>
      <c r="F48" s="7"/>
      <c r="G48" s="7"/>
      <c r="H48" s="7"/>
    </row>
    <row r="49" spans="1:4" x14ac:dyDescent="0.25">
      <c r="A49" s="4">
        <v>150</v>
      </c>
      <c r="B49" s="24">
        <v>22</v>
      </c>
      <c r="C49" s="4">
        <f>11/26</f>
        <v>0.42307692307692307</v>
      </c>
      <c r="D49" s="24">
        <v>22</v>
      </c>
    </row>
    <row r="50" spans="1:4" x14ac:dyDescent="0.25">
      <c r="A50" s="4">
        <v>160</v>
      </c>
      <c r="B50" s="24">
        <v>23</v>
      </c>
      <c r="C50" s="4">
        <f>10/26</f>
        <v>0.38461538461538464</v>
      </c>
      <c r="D50" s="24">
        <v>23</v>
      </c>
    </row>
    <row r="51" spans="1:4" x14ac:dyDescent="0.25">
      <c r="A51" s="4">
        <v>170</v>
      </c>
      <c r="B51" s="17">
        <v>24</v>
      </c>
      <c r="C51" s="4">
        <f>9/26</f>
        <v>0.34615384615384615</v>
      </c>
      <c r="D51" s="17">
        <v>24</v>
      </c>
    </row>
    <row r="52" spans="1:4" x14ac:dyDescent="0.25">
      <c r="A52" s="4">
        <v>180</v>
      </c>
      <c r="B52" s="17">
        <v>25</v>
      </c>
      <c r="C52" s="4">
        <f>8/26</f>
        <v>0.30769230769230771</v>
      </c>
      <c r="D52" s="17">
        <v>25</v>
      </c>
    </row>
    <row r="53" spans="1:4" x14ac:dyDescent="0.25">
      <c r="A53" s="4">
        <v>190</v>
      </c>
      <c r="B53" s="17">
        <v>25.75</v>
      </c>
      <c r="C53" s="4">
        <f>7/26</f>
        <v>0.26923076923076922</v>
      </c>
      <c r="D53" s="17">
        <v>25.75</v>
      </c>
    </row>
    <row r="54" spans="1:4" x14ac:dyDescent="0.25">
      <c r="A54" s="4">
        <v>200</v>
      </c>
      <c r="B54" s="17">
        <v>26.5</v>
      </c>
      <c r="C54" s="4">
        <f>6/26</f>
        <v>0.23076923076923078</v>
      </c>
      <c r="D54" s="17">
        <v>26.5</v>
      </c>
    </row>
    <row r="55" spans="1:4" x14ac:dyDescent="0.25">
      <c r="A55" s="4">
        <v>210</v>
      </c>
      <c r="B55" s="17">
        <v>27.25</v>
      </c>
      <c r="C55" s="4">
        <f>5/26</f>
        <v>0.19230769230769232</v>
      </c>
      <c r="D55" s="17">
        <v>27.25</v>
      </c>
    </row>
    <row r="56" spans="1:4" x14ac:dyDescent="0.25">
      <c r="A56" s="4">
        <v>220</v>
      </c>
      <c r="B56" s="17">
        <v>28</v>
      </c>
      <c r="C56" s="4">
        <f>4/26</f>
        <v>0.15384615384615385</v>
      </c>
      <c r="D56" s="17">
        <v>28</v>
      </c>
    </row>
    <row r="57" spans="1:4" x14ac:dyDescent="0.25">
      <c r="A57" s="4">
        <v>230</v>
      </c>
      <c r="B57" s="17">
        <v>28.5</v>
      </c>
      <c r="C57" s="4">
        <f>3/26</f>
        <v>0.11538461538461539</v>
      </c>
      <c r="D57" s="17">
        <v>28.5</v>
      </c>
    </row>
    <row r="58" spans="1:4" x14ac:dyDescent="0.25">
      <c r="A58" s="4">
        <v>240</v>
      </c>
      <c r="B58" s="17">
        <v>29</v>
      </c>
      <c r="C58" s="4">
        <f>2/26</f>
        <v>7.6923076923076927E-2</v>
      </c>
      <c r="D58" s="17">
        <v>29</v>
      </c>
    </row>
    <row r="59" spans="1:4" x14ac:dyDescent="0.25">
      <c r="A59" s="4">
        <v>250</v>
      </c>
      <c r="B59" s="17">
        <v>29.5</v>
      </c>
      <c r="C59" s="4">
        <f>1/26</f>
        <v>3.8461538461538464E-2</v>
      </c>
      <c r="D59" s="17">
        <v>29.5</v>
      </c>
    </row>
    <row r="60" spans="1:4" x14ac:dyDescent="0.25">
      <c r="A60" s="4">
        <v>260</v>
      </c>
      <c r="B60" s="17">
        <v>30</v>
      </c>
      <c r="C60" s="4">
        <v>0</v>
      </c>
      <c r="D60" s="17">
        <v>30</v>
      </c>
    </row>
    <row r="61" spans="1:4" x14ac:dyDescent="0.25">
      <c r="C61" s="2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sqref="A1:D23"/>
    </sheetView>
  </sheetViews>
  <sheetFormatPr defaultRowHeight="15" x14ac:dyDescent="0.25"/>
  <cols>
    <col min="1" max="1" width="19.7109375" bestFit="1" customWidth="1"/>
    <col min="2" max="2" width="23.140625" bestFit="1" customWidth="1"/>
    <col min="3" max="3" width="26.85546875" bestFit="1" customWidth="1"/>
    <col min="4" max="4" width="16.7109375" bestFit="1" customWidth="1"/>
    <col min="6" max="6" width="19.7109375" bestFit="1" customWidth="1"/>
    <col min="7" max="7" width="9.5703125" bestFit="1" customWidth="1"/>
  </cols>
  <sheetData>
    <row r="1" spans="1:7" x14ac:dyDescent="0.25">
      <c r="A1" t="s">
        <v>33</v>
      </c>
      <c r="B1" t="s">
        <v>27</v>
      </c>
    </row>
    <row r="2" spans="1:7" x14ac:dyDescent="0.25">
      <c r="F2" s="2" t="s">
        <v>28</v>
      </c>
      <c r="G2" s="2" t="s">
        <v>0</v>
      </c>
    </row>
    <row r="3" spans="1:7" x14ac:dyDescent="0.25">
      <c r="A3" s="2" t="s">
        <v>1</v>
      </c>
      <c r="B3" s="2" t="s">
        <v>29</v>
      </c>
      <c r="C3" s="2" t="s">
        <v>1</v>
      </c>
      <c r="D3" s="2" t="s">
        <v>29</v>
      </c>
      <c r="F3" s="3">
        <v>24</v>
      </c>
      <c r="G3" s="4">
        <v>0.43</v>
      </c>
    </row>
    <row r="4" spans="1:7" x14ac:dyDescent="0.25">
      <c r="A4" s="10">
        <v>50</v>
      </c>
      <c r="B4" s="10">
        <v>24</v>
      </c>
      <c r="C4" s="10">
        <v>60</v>
      </c>
      <c r="D4" s="10">
        <v>30</v>
      </c>
      <c r="F4" s="10">
        <v>28</v>
      </c>
      <c r="G4" s="4">
        <f>C19+(F4-B19)*((C20-C19)/(B20-B19))</f>
        <v>0.52380952380952372</v>
      </c>
    </row>
    <row r="5" spans="1:7" x14ac:dyDescent="0.25">
      <c r="A5" s="10">
        <v>50</v>
      </c>
      <c r="B5" s="10">
        <v>30</v>
      </c>
      <c r="C5" s="10">
        <v>60</v>
      </c>
      <c r="D5" s="10">
        <v>36</v>
      </c>
      <c r="F5" s="10">
        <v>36</v>
      </c>
      <c r="G5" s="4">
        <v>0.71</v>
      </c>
    </row>
    <row r="6" spans="1:7" x14ac:dyDescent="0.25">
      <c r="A6" s="10">
        <v>50</v>
      </c>
      <c r="B6" s="10">
        <v>36</v>
      </c>
      <c r="C6" s="10">
        <v>60</v>
      </c>
      <c r="D6" s="10">
        <v>42</v>
      </c>
      <c r="F6" s="12"/>
      <c r="G6" s="9"/>
    </row>
    <row r="7" spans="1:7" x14ac:dyDescent="0.25">
      <c r="A7" s="10">
        <v>50</v>
      </c>
      <c r="B7" s="10">
        <v>42</v>
      </c>
      <c r="C7" s="10">
        <v>60</v>
      </c>
      <c r="D7" s="10">
        <v>48</v>
      </c>
      <c r="F7" s="12"/>
      <c r="G7" s="9"/>
    </row>
    <row r="8" spans="1:7" x14ac:dyDescent="0.25">
      <c r="A8" s="3">
        <v>60</v>
      </c>
      <c r="B8" s="10">
        <v>24</v>
      </c>
      <c r="C8" s="3">
        <v>50</v>
      </c>
      <c r="D8" s="10">
        <v>20</v>
      </c>
      <c r="F8" s="6"/>
      <c r="G8" s="9"/>
    </row>
    <row r="9" spans="1:7" x14ac:dyDescent="0.25">
      <c r="A9" s="3">
        <v>60</v>
      </c>
      <c r="B9" s="10">
        <v>20</v>
      </c>
      <c r="C9" s="19">
        <v>50</v>
      </c>
      <c r="D9" s="10">
        <v>16</v>
      </c>
    </row>
    <row r="10" spans="1:7" x14ac:dyDescent="0.25">
      <c r="A10" s="3">
        <v>60</v>
      </c>
      <c r="B10" s="10">
        <v>16</v>
      </c>
      <c r="C10" s="19">
        <v>50</v>
      </c>
      <c r="D10" s="10">
        <v>12</v>
      </c>
    </row>
    <row r="11" spans="1:7" x14ac:dyDescent="0.25">
      <c r="A11" s="6"/>
      <c r="B11" s="12"/>
      <c r="C11" s="23"/>
      <c r="D11" s="12"/>
    </row>
    <row r="12" spans="1:7" x14ac:dyDescent="0.25">
      <c r="A12" s="6"/>
      <c r="B12" s="12"/>
      <c r="C12" s="23"/>
      <c r="D12" s="12"/>
    </row>
    <row r="13" spans="1:7" x14ac:dyDescent="0.25">
      <c r="A13" s="6"/>
      <c r="B13" s="12"/>
      <c r="C13" s="23"/>
      <c r="D13" s="12"/>
    </row>
    <row r="14" spans="1:7" x14ac:dyDescent="0.25">
      <c r="A14" s="6"/>
      <c r="B14" s="12"/>
      <c r="C14" s="9"/>
      <c r="D14" s="12"/>
    </row>
    <row r="15" spans="1:7" x14ac:dyDescent="0.25">
      <c r="A15" s="2" t="s">
        <v>1</v>
      </c>
      <c r="B15" s="2" t="s">
        <v>29</v>
      </c>
      <c r="C15" s="2" t="s">
        <v>0</v>
      </c>
      <c r="D15" s="2" t="s">
        <v>29</v>
      </c>
    </row>
    <row r="16" spans="1:7" x14ac:dyDescent="0.25">
      <c r="A16" s="3">
        <v>0</v>
      </c>
      <c r="B16" s="10">
        <v>12</v>
      </c>
      <c r="C16" s="4">
        <f>A16/70</f>
        <v>0</v>
      </c>
      <c r="D16" s="10">
        <v>12</v>
      </c>
    </row>
    <row r="17" spans="1:8" x14ac:dyDescent="0.25">
      <c r="A17" s="10">
        <v>10</v>
      </c>
      <c r="B17" s="10">
        <v>16</v>
      </c>
      <c r="C17" s="4">
        <f t="shared" ref="C17:C23" si="0">A17/70</f>
        <v>0.14285714285714285</v>
      </c>
      <c r="D17" s="10">
        <v>16</v>
      </c>
    </row>
    <row r="18" spans="1:8" x14ac:dyDescent="0.25">
      <c r="A18" s="3">
        <v>20</v>
      </c>
      <c r="B18" s="10">
        <v>20</v>
      </c>
      <c r="C18" s="4">
        <f t="shared" si="0"/>
        <v>0.2857142857142857</v>
      </c>
      <c r="D18" s="10">
        <v>20</v>
      </c>
    </row>
    <row r="19" spans="1:8" x14ac:dyDescent="0.25">
      <c r="A19" s="3">
        <v>30</v>
      </c>
      <c r="B19" s="10">
        <v>24</v>
      </c>
      <c r="C19" s="4">
        <f t="shared" si="0"/>
        <v>0.42857142857142855</v>
      </c>
      <c r="D19" s="10">
        <v>24</v>
      </c>
    </row>
    <row r="20" spans="1:8" x14ac:dyDescent="0.25">
      <c r="A20" s="3">
        <v>40</v>
      </c>
      <c r="B20" s="10">
        <v>30</v>
      </c>
      <c r="C20" s="4">
        <f t="shared" si="0"/>
        <v>0.5714285714285714</v>
      </c>
      <c r="D20" s="10">
        <v>30</v>
      </c>
    </row>
    <row r="21" spans="1:8" x14ac:dyDescent="0.25">
      <c r="A21" s="3">
        <v>50</v>
      </c>
      <c r="B21" s="10">
        <v>36</v>
      </c>
      <c r="C21" s="4">
        <f t="shared" si="0"/>
        <v>0.7142857142857143</v>
      </c>
      <c r="D21" s="10">
        <v>36</v>
      </c>
      <c r="F21" s="7"/>
      <c r="G21" s="6"/>
      <c r="H21" s="7"/>
    </row>
    <row r="22" spans="1:8" x14ac:dyDescent="0.25">
      <c r="A22" s="3">
        <v>60</v>
      </c>
      <c r="B22" s="10">
        <v>42</v>
      </c>
      <c r="C22" s="4">
        <f t="shared" si="0"/>
        <v>0.8571428571428571</v>
      </c>
      <c r="D22" s="10">
        <v>42</v>
      </c>
      <c r="F22" s="7"/>
      <c r="G22" s="6"/>
      <c r="H22" s="7"/>
    </row>
    <row r="23" spans="1:8" x14ac:dyDescent="0.25">
      <c r="A23" s="3">
        <v>70</v>
      </c>
      <c r="B23" s="10">
        <v>48</v>
      </c>
      <c r="C23" s="4">
        <f t="shared" si="0"/>
        <v>1</v>
      </c>
      <c r="D23" s="10">
        <v>48</v>
      </c>
      <c r="F23" s="7"/>
      <c r="G23" s="6"/>
      <c r="H23" s="7"/>
    </row>
    <row r="24" spans="1:8" x14ac:dyDescent="0.25">
      <c r="F24" s="7"/>
      <c r="G24" s="6"/>
      <c r="H24" s="7"/>
    </row>
    <row r="25" spans="1:8" x14ac:dyDescent="0.25">
      <c r="F25" s="7"/>
      <c r="G25" s="6"/>
      <c r="H25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MAVT</vt:lpstr>
      <vt:lpstr>Cost</vt:lpstr>
      <vt:lpstr>Skill</vt:lpstr>
      <vt:lpstr>S Height</vt:lpstr>
      <vt:lpstr>Weight</vt:lpstr>
      <vt:lpstr>Survivability</vt:lpstr>
    </vt:vector>
  </TitlesOfParts>
  <Company>NMCI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adam.ramers</dc:creator>
  <cp:lastModifiedBy>Adam Ramers</cp:lastModifiedBy>
  <dcterms:created xsi:type="dcterms:W3CDTF">2011-07-15T17:55:08Z</dcterms:created>
  <dcterms:modified xsi:type="dcterms:W3CDTF">2012-11-27T18:04:19Z</dcterms:modified>
</cp:coreProperties>
</file>